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h17\OneDrive - Medietilsynet\Documents\IT prosjekt\200600 Korona\"/>
    </mc:Choice>
  </mc:AlternateContent>
  <xr:revisionPtr revIDLastSave="426" documentId="8_{74BDCB35-E89E-42E5-BCE8-936F044FF13D}" xr6:coauthVersionLast="45" xr6:coauthVersionMax="45" xr10:uidLastSave="{AA5504CA-114E-4F66-82A6-5B9690FF8BFB}"/>
  <bookViews>
    <workbookView xWindow="20370" yWindow="45" windowWidth="30960" windowHeight="16920" firstSheet="1" activeTab="1" xr2:uid="{21AC2A5F-FAB9-44E0-B872-BF5B92A62683}"/>
  </bookViews>
  <sheets>
    <sheet name="AGA innsparing" sheetId="1" state="hidden" r:id="rId1"/>
    <sheet name="kompensasjonskalkulator" sheetId="3" r:id="rId2"/>
    <sheet name="kompensasjonskalkulator intern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2" l="1"/>
  <c r="B10" i="2" l="1"/>
  <c r="H2" i="2"/>
  <c r="G2" i="2"/>
  <c r="D4" i="2"/>
  <c r="B4" i="2"/>
  <c r="D2" i="2"/>
  <c r="B2" i="2"/>
  <c r="I8" i="2" l="1"/>
  <c r="I9" i="2"/>
  <c r="B33" i="2" l="1"/>
  <c r="B32" i="2"/>
  <c r="B6" i="1" l="1"/>
  <c r="C6" i="2" l="1"/>
  <c r="C4" i="2"/>
  <c r="C5" i="2"/>
  <c r="B14" i="2" l="1"/>
  <c r="C14" i="2"/>
  <c r="D14" i="2"/>
  <c r="B15" i="2"/>
  <c r="C15" i="2"/>
  <c r="D15" i="2"/>
  <c r="C13" i="2"/>
  <c r="B13" i="2"/>
  <c r="D13" i="2" s="1"/>
  <c r="E13" i="2" s="1"/>
  <c r="F13" i="2" l="1"/>
  <c r="E15" i="2"/>
  <c r="F15" i="2"/>
  <c r="E14" i="2"/>
  <c r="F14" i="2"/>
  <c r="G4" i="2" l="1"/>
  <c r="G3" i="2"/>
  <c r="E16" i="2"/>
  <c r="E17" i="2" s="1"/>
  <c r="E18" i="2" s="1"/>
  <c r="E19" i="2" l="1"/>
  <c r="F19" i="2" s="1"/>
  <c r="B25" i="3" s="1"/>
  <c r="J12" i="2"/>
  <c r="E20" i="2" l="1"/>
  <c r="E21" i="2" s="1"/>
  <c r="H23" i="3" s="1"/>
  <c r="F21" i="2" l="1"/>
  <c r="H27" i="3" s="1"/>
</calcChain>
</file>

<file path=xl/sharedStrings.xml><?xml version="1.0" encoding="utf-8"?>
<sst xmlns="http://schemas.openxmlformats.org/spreadsheetml/2006/main" count="56" uniqueCount="53">
  <si>
    <t>Omsetning</t>
  </si>
  <si>
    <t>Mai</t>
  </si>
  <si>
    <t>Juni</t>
  </si>
  <si>
    <t>EBITDA</t>
  </si>
  <si>
    <t>Tilskuddstak</t>
  </si>
  <si>
    <t xml:space="preserve">Terskel </t>
  </si>
  <si>
    <t>Nedre tak</t>
  </si>
  <si>
    <t>Kompensasjonsgrad</t>
  </si>
  <si>
    <t>Justeringsfaktor omsetning</t>
  </si>
  <si>
    <t>Justeringsfaktor ansatte</t>
  </si>
  <si>
    <t>Kompensasjon mai</t>
  </si>
  <si>
    <t>Kompensasjon juni</t>
  </si>
  <si>
    <t>60 % av omsetningsfall</t>
  </si>
  <si>
    <t>Etter justering for permitterte</t>
  </si>
  <si>
    <t>Total kompensasjon før fratrekk</t>
  </si>
  <si>
    <t>2019 justert for jan/feb-effekt</t>
  </si>
  <si>
    <t>Omsetningsfall sjekket for terskel</t>
  </si>
  <si>
    <t>Etter avkortning lønnsomhet steg 1</t>
  </si>
  <si>
    <t>Etter avkortning lønnsomhet steg 2</t>
  </si>
  <si>
    <t>Opprinnelig arbeidsgiveravgift</t>
  </si>
  <si>
    <t>Lønn i 3. termin før arbeidsgiveravgift</t>
  </si>
  <si>
    <t>Redusert arbeidsgiveravgift</t>
  </si>
  <si>
    <t>hele 2019</t>
  </si>
  <si>
    <t>15. mars til 30. juni 2020</t>
  </si>
  <si>
    <t>AGA = arbeidsgiveravgift</t>
  </si>
  <si>
    <t>Mellomterksel</t>
  </si>
  <si>
    <t>Driftsresultat</t>
  </si>
  <si>
    <t>LTK sine felter</t>
  </si>
  <si>
    <t>la til denne som skal styre ant. mnd. i G4</t>
  </si>
  <si>
    <t>Flyttet beskjedene ut hit og nullet d14:d16</t>
  </si>
  <si>
    <t>Endelig kompensasjon etter fradrag + EBITDA (mars-juni 2020)</t>
  </si>
  <si>
    <t>Skal dette kunne bli høyere enn G4?</t>
  </si>
  <si>
    <t>byttet 3,5 med G5. Laget egen regel for tilfeller der 2019 er pluss og 2020 er minus</t>
  </si>
  <si>
    <t>Kompensasjon etter fradrag for AGA</t>
  </si>
  <si>
    <t>Endelig kompensasjon etter alle fradrag</t>
  </si>
  <si>
    <t>Fyll ut de gule feltene og se hva din virksomhet kan få i kompensasjon.</t>
  </si>
  <si>
    <t>Januar og februar</t>
  </si>
  <si>
    <t>15. mars til 30. juni</t>
  </si>
  <si>
    <t>Hele 2019</t>
  </si>
  <si>
    <t>Ansatte og permitterte</t>
  </si>
  <si>
    <t>Beregnet kompensasjon</t>
  </si>
  <si>
    <t>Reduserte avgifter og COVID-tilskudd</t>
  </si>
  <si>
    <t>Begrunnelser dersom kalkulatoren beregner kompensasjonen til 0 kroner</t>
  </si>
  <si>
    <t>15. Mars-30. juni</t>
  </si>
  <si>
    <t>Jan/feb</t>
  </si>
  <si>
    <t>Kompensasjon 30. mars - juni</t>
  </si>
  <si>
    <t>Kalkulator for foreløpig beregning av kompensasjon for inntektsbortfall i forbindelse med COVID-19-utbruddet</t>
  </si>
  <si>
    <t>NB! Kalkulatoren regner ut en foreløpig størrelse på kompensasjonen. Medietilsynet understreker at den vedtatte kompensasjonens størrelse kan avvike fra kalkulatorens beregning.</t>
  </si>
  <si>
    <t>Omsetning (hele tall)</t>
  </si>
  <si>
    <t>Driftsresultat - EBITDA (hele tall)</t>
  </si>
  <si>
    <t>Redusert arbeidsgiveravgift i kroner</t>
  </si>
  <si>
    <t>Andre tilskudd gitt i forbindelse med COVID-19-utbruddet</t>
  </si>
  <si>
    <t>Innsparing (i kroner) som følge av permittering av journalister i perioden 15. mai til 30. juni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</si>
</sst>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* #,##0_-;\-* #,##0_-;_-* &quot;-&quot;?_-;_-@_-"/>
    <numFmt numFmtId="167" formatCode="_-* #,##0.000_-;\-* #,##0.0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164" fontId="0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166" fontId="0" fillId="0" borderId="0" xfId="0" applyNumberFormat="1"/>
    <xf numFmtId="43" fontId="0" fillId="0" borderId="0" xfId="1" applyNumberFormat="1" applyFont="1"/>
    <xf numFmtId="167" fontId="0" fillId="0" borderId="0" xfId="1" applyNumberFormat="1" applyFont="1"/>
    <xf numFmtId="9" fontId="0" fillId="0" borderId="0" xfId="2" applyFont="1"/>
    <xf numFmtId="164" fontId="0" fillId="0" borderId="0" xfId="1" applyNumberFormat="1" applyFont="1" applyAlignment="1">
      <alignment wrapText="1"/>
    </xf>
    <xf numFmtId="165" fontId="0" fillId="2" borderId="0" xfId="1" applyNumberFormat="1" applyFont="1" applyFill="1"/>
    <xf numFmtId="0" fontId="2" fillId="0" borderId="0" xfId="0" applyFont="1"/>
    <xf numFmtId="3" fontId="0" fillId="0" borderId="0" xfId="0" applyNumberFormat="1" applyAlignment="1"/>
    <xf numFmtId="3" fontId="0" fillId="0" borderId="0" xfId="1" applyNumberFormat="1" applyFont="1" applyAlignment="1"/>
    <xf numFmtId="3" fontId="2" fillId="0" borderId="0" xfId="1" applyNumberFormat="1" applyFont="1" applyAlignment="1"/>
    <xf numFmtId="0" fontId="0" fillId="3" borderId="0" xfId="0" applyFill="1"/>
    <xf numFmtId="165" fontId="0" fillId="3" borderId="0" xfId="0" applyNumberFormat="1" applyFill="1"/>
    <xf numFmtId="165" fontId="0" fillId="4" borderId="0" xfId="1" applyNumberFormat="1" applyFont="1" applyFill="1" applyAlignment="1">
      <alignment wrapText="1"/>
    </xf>
    <xf numFmtId="165" fontId="0" fillId="4" borderId="0" xfId="0" applyNumberFormat="1" applyFill="1"/>
    <xf numFmtId="0" fontId="0" fillId="4" borderId="0" xfId="0" applyFill="1"/>
    <xf numFmtId="165" fontId="4" fillId="2" borderId="0" xfId="1" applyNumberFormat="1" applyFont="1" applyFill="1" applyProtection="1">
      <protection locked="0"/>
    </xf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4" fillId="0" borderId="0" xfId="0" applyFont="1" applyFill="1" applyProtection="1"/>
    <xf numFmtId="0" fontId="5" fillId="5" borderId="0" xfId="0" applyFont="1" applyFill="1" applyProtection="1"/>
    <xf numFmtId="0" fontId="4" fillId="5" borderId="0" xfId="0" applyFont="1" applyFill="1" applyProtection="1"/>
    <xf numFmtId="3" fontId="5" fillId="5" borderId="0" xfId="0" applyNumberFormat="1" applyFont="1" applyFill="1" applyProtection="1"/>
    <xf numFmtId="0" fontId="6" fillId="0" borderId="0" xfId="0" applyFont="1" applyProtection="1"/>
    <xf numFmtId="0" fontId="0" fillId="0" borderId="0" xfId="0" applyFont="1" applyProtection="1"/>
    <xf numFmtId="165" fontId="1" fillId="2" borderId="0" xfId="1" applyNumberFormat="1" applyFont="1" applyFill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30E92-2A58-464D-99D8-0A93C3350D73}">
  <dimension ref="A3:F8"/>
  <sheetViews>
    <sheetView workbookViewId="0">
      <selection activeCell="F23" sqref="F23"/>
    </sheetView>
  </sheetViews>
  <sheetFormatPr baseColWidth="10" defaultRowHeight="15" x14ac:dyDescent="0.25"/>
  <cols>
    <col min="1" max="1" width="29.7109375" customWidth="1"/>
  </cols>
  <sheetData>
    <row r="3" spans="1:6" x14ac:dyDescent="0.25">
      <c r="A3" t="s">
        <v>19</v>
      </c>
      <c r="B3">
        <v>5.0999999999999996</v>
      </c>
      <c r="F3">
        <v>14.1</v>
      </c>
    </row>
    <row r="4" spans="1:6" x14ac:dyDescent="0.25">
      <c r="A4" t="s">
        <v>20</v>
      </c>
      <c r="B4">
        <v>1000000</v>
      </c>
      <c r="F4">
        <v>10.6</v>
      </c>
    </row>
    <row r="5" spans="1:6" x14ac:dyDescent="0.25">
      <c r="F5">
        <v>7.9</v>
      </c>
    </row>
    <row r="6" spans="1:6" x14ac:dyDescent="0.25">
      <c r="A6" t="s">
        <v>21</v>
      </c>
      <c r="B6">
        <f>B4*0.04</f>
        <v>40000</v>
      </c>
      <c r="F6">
        <v>6.4</v>
      </c>
    </row>
    <row r="7" spans="1:6" x14ac:dyDescent="0.25">
      <c r="F7">
        <v>5.0999999999999996</v>
      </c>
    </row>
    <row r="8" spans="1:6" x14ac:dyDescent="0.25">
      <c r="F8">
        <v>0</v>
      </c>
    </row>
  </sheetData>
  <dataValidations count="1">
    <dataValidation type="list" showInputMessage="1" showErrorMessage="1" sqref="B3" xr:uid="{46FB8A25-0915-4C02-B55C-84CBAFF31D26}">
      <formula1>$F$2:$F$8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03B98-F16C-4670-933D-EA5C8BD37C58}">
  <dimension ref="B2:H30"/>
  <sheetViews>
    <sheetView tabSelected="1" topLeftCell="A4" workbookViewId="0">
      <selection activeCell="C9" sqref="C9"/>
    </sheetView>
  </sheetViews>
  <sheetFormatPr baseColWidth="10" defaultColWidth="11.5703125" defaultRowHeight="14.25" x14ac:dyDescent="0.2"/>
  <cols>
    <col min="1" max="1" width="11.5703125" style="22"/>
    <col min="2" max="2" width="21" style="22" customWidth="1"/>
    <col min="3" max="3" width="13.7109375" style="22" bestFit="1" customWidth="1"/>
    <col min="4" max="4" width="13.85546875" style="22" bestFit="1" customWidth="1"/>
    <col min="5" max="6" width="11.5703125" style="22"/>
    <col min="7" max="7" width="16.7109375" style="22" customWidth="1"/>
    <col min="8" max="8" width="12.7109375" style="22" bestFit="1" customWidth="1"/>
    <col min="9" max="16384" width="11.5703125" style="22"/>
  </cols>
  <sheetData>
    <row r="2" spans="2:4" ht="20.25" x14ac:dyDescent="0.3">
      <c r="B2" s="21" t="s">
        <v>46</v>
      </c>
    </row>
    <row r="4" spans="2:4" x14ac:dyDescent="0.2">
      <c r="B4" s="22" t="s">
        <v>35</v>
      </c>
    </row>
    <row r="6" spans="2:4" ht="15" x14ac:dyDescent="0.25">
      <c r="B6" s="23" t="s">
        <v>48</v>
      </c>
      <c r="C6" s="23">
        <v>2019</v>
      </c>
      <c r="D6" s="23">
        <v>2020</v>
      </c>
    </row>
    <row r="8" spans="2:4" x14ac:dyDescent="0.2">
      <c r="B8" s="22" t="s">
        <v>36</v>
      </c>
      <c r="C8" s="20">
        <v>0</v>
      </c>
      <c r="D8" s="20">
        <v>0</v>
      </c>
    </row>
    <row r="9" spans="2:4" x14ac:dyDescent="0.2">
      <c r="B9" s="22" t="s">
        <v>37</v>
      </c>
      <c r="C9" s="20">
        <v>0</v>
      </c>
      <c r="D9" s="20">
        <v>0</v>
      </c>
    </row>
    <row r="11" spans="2:4" ht="15" x14ac:dyDescent="0.25">
      <c r="B11" s="23" t="s">
        <v>49</v>
      </c>
    </row>
    <row r="13" spans="2:4" x14ac:dyDescent="0.2">
      <c r="B13" s="22" t="s">
        <v>38</v>
      </c>
      <c r="C13" s="24"/>
      <c r="D13" s="20">
        <v>0</v>
      </c>
    </row>
    <row r="14" spans="2:4" x14ac:dyDescent="0.2">
      <c r="B14" s="22" t="s">
        <v>23</v>
      </c>
      <c r="C14" s="24"/>
      <c r="D14" s="20">
        <v>0</v>
      </c>
    </row>
    <row r="16" spans="2:4" ht="15" x14ac:dyDescent="0.25">
      <c r="B16" s="23" t="s">
        <v>39</v>
      </c>
    </row>
    <row r="17" spans="2:8" x14ac:dyDescent="0.2">
      <c r="B17" s="22" t="s">
        <v>52</v>
      </c>
      <c r="H17" s="20">
        <v>0</v>
      </c>
    </row>
    <row r="19" spans="2:8" ht="15" x14ac:dyDescent="0.25">
      <c r="B19" s="23" t="s">
        <v>41</v>
      </c>
    </row>
    <row r="20" spans="2:8" x14ac:dyDescent="0.2">
      <c r="B20" s="22" t="s">
        <v>50</v>
      </c>
      <c r="H20" s="20">
        <v>0</v>
      </c>
    </row>
    <row r="21" spans="2:8" x14ac:dyDescent="0.2">
      <c r="B21" s="22" t="s">
        <v>51</v>
      </c>
      <c r="H21" s="20">
        <v>0</v>
      </c>
    </row>
    <row r="22" spans="2:8" ht="15" customHeight="1" x14ac:dyDescent="0.2"/>
    <row r="23" spans="2:8" s="26" customFormat="1" ht="15" x14ac:dyDescent="0.25">
      <c r="B23" s="25" t="s">
        <v>40</v>
      </c>
      <c r="H23" s="27">
        <f>'kompensasjonskalkulator intern'!E21</f>
        <v>0</v>
      </c>
    </row>
    <row r="25" spans="2:8" x14ac:dyDescent="0.2">
      <c r="B25" s="28" t="e">
        <f>'kompensasjonskalkulator intern'!F19</f>
        <v>#VALUE!</v>
      </c>
    </row>
    <row r="27" spans="2:8" ht="15" x14ac:dyDescent="0.25">
      <c r="B27" s="23" t="s">
        <v>42</v>
      </c>
      <c r="H27" s="28" t="e">
        <f>IF(D14="","",'kompensasjonskalkulator intern'!F21)</f>
        <v>#VALUE!</v>
      </c>
    </row>
    <row r="30" spans="2:8" x14ac:dyDescent="0.2">
      <c r="B30" s="22" t="s">
        <v>47</v>
      </c>
    </row>
  </sheetData>
  <sheetProtection sheet="1" objects="1" scenarios="1" selectLockedCells="1"/>
  <dataValidations xWindow="1016" yWindow="776" count="4">
    <dataValidation type="whole" allowBlank="1" showInputMessage="1" showErrorMessage="1" sqref="C8:D9" xr:uid="{3E23737C-2A73-45B8-9DDD-868934132157}">
      <formula1>0</formula1>
      <formula2>1000000000000</formula2>
    </dataValidation>
    <dataValidation type="whole" allowBlank="1" showInputMessage="1" showErrorMessage="1" sqref="D14" xr:uid="{4BA37291-10BC-4291-9814-F6EDF83DCC0D}">
      <formula1>-1000000000000</formula1>
      <formula2>1000000000000</formula2>
    </dataValidation>
    <dataValidation type="whole" allowBlank="1" showInputMessage="1" showErrorMessage="1" promptTitle="Informasjon" prompt="Sett inn driftsresultat EBITDA for hele året 2019. Kalkulatoren vil beregne EBITDA for den aktuelle perioden i 2019." sqref="D13" xr:uid="{5B6E3C3D-CC61-4572-9BA2-3BF235F58C09}">
      <formula1>-1000000000000</formula1>
      <formula2>1000000000000</formula2>
    </dataValidation>
    <dataValidation allowBlank="1" showInputMessage="1" showErrorMessage="1" promptTitle="Informasjon" prompt="Gjelder kun tilskudd knyttet til COVID-19-utbruddet. Gjelder ikke kontantstøtten til næringslivet. Gjelder heller ikke tidlig utbetalte forskudd på produksjonstilskudd og andre ordninære tilskudd." sqref="H21" xr:uid="{63B9FF07-FBCF-4A07-B881-AC3FD6C659B3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023DF-E13F-4662-A56F-20771CD40CBD}">
  <dimension ref="A1:O33"/>
  <sheetViews>
    <sheetView workbookViewId="0">
      <selection activeCell="E24" sqref="E24"/>
    </sheetView>
  </sheetViews>
  <sheetFormatPr baseColWidth="10" defaultRowHeight="15" x14ac:dyDescent="0.25"/>
  <cols>
    <col min="1" max="1" width="29" customWidth="1"/>
    <col min="2" max="3" width="14.140625" bestFit="1" customWidth="1"/>
    <col min="4" max="4" width="21.42578125" customWidth="1"/>
    <col min="5" max="5" width="13.7109375" bestFit="1" customWidth="1"/>
    <col min="6" max="6" width="13" bestFit="1" customWidth="1"/>
    <col min="7" max="8" width="12.28515625" bestFit="1" customWidth="1"/>
    <col min="9" max="9" width="12.7109375" bestFit="1" customWidth="1"/>
    <col min="10" max="10" width="18.7109375" bestFit="1" customWidth="1"/>
  </cols>
  <sheetData>
    <row r="1" spans="1:15" ht="28.5" customHeight="1" x14ac:dyDescent="0.25">
      <c r="A1" s="11" t="s">
        <v>0</v>
      </c>
      <c r="B1">
        <v>2019</v>
      </c>
      <c r="C1" s="1" t="s">
        <v>15</v>
      </c>
      <c r="D1">
        <v>2020</v>
      </c>
      <c r="F1" s="11" t="s">
        <v>26</v>
      </c>
      <c r="G1" t="s">
        <v>22</v>
      </c>
      <c r="H1" t="s">
        <v>23</v>
      </c>
    </row>
    <row r="2" spans="1:15" x14ac:dyDescent="0.25">
      <c r="A2" t="s">
        <v>44</v>
      </c>
      <c r="B2" s="10">
        <f>kompensasjonskalkulator!C8</f>
        <v>0</v>
      </c>
      <c r="C2" s="3"/>
      <c r="D2" s="10">
        <f>kompensasjonskalkulator!D8</f>
        <v>0</v>
      </c>
      <c r="E2" s="3"/>
      <c r="F2" t="s">
        <v>3</v>
      </c>
      <c r="G2" s="10">
        <f>kompensasjonskalkulator!D13</f>
        <v>0</v>
      </c>
      <c r="H2" s="10">
        <f>kompensasjonskalkulator!D14</f>
        <v>0</v>
      </c>
      <c r="K2" s="8"/>
    </row>
    <row r="3" spans="1:15" x14ac:dyDescent="0.25">
      <c r="B3" s="10"/>
      <c r="C3" s="3"/>
      <c r="D3" s="10"/>
      <c r="E3" s="3"/>
      <c r="G3" s="4">
        <f>G2/12*G5</f>
        <v>0</v>
      </c>
      <c r="J3" s="4"/>
    </row>
    <row r="4" spans="1:15" x14ac:dyDescent="0.25">
      <c r="A4" t="s">
        <v>43</v>
      </c>
      <c r="B4" s="10">
        <f>kompensasjonskalkulator!C9</f>
        <v>0</v>
      </c>
      <c r="C4" s="3" t="str">
        <f>IFERROR(B4+B4*$B$32,"")</f>
        <v/>
      </c>
      <c r="D4" s="10">
        <f>kompensasjonskalkulator!D9</f>
        <v>0</v>
      </c>
      <c r="E4" s="3"/>
      <c r="G4" s="18">
        <f>IFERROR(IF(G2&lt;0,G2/12*G5-H2,IF(H2&lt;0,G2/12*G5-H2,G2/12*G5)),"")</f>
        <v>0</v>
      </c>
      <c r="H4" s="15" t="s">
        <v>32</v>
      </c>
      <c r="J4" s="4"/>
      <c r="K4" s="4"/>
    </row>
    <row r="5" spans="1:15" x14ac:dyDescent="0.25">
      <c r="A5" t="s">
        <v>1</v>
      </c>
      <c r="B5" s="10"/>
      <c r="C5" s="3" t="str">
        <f>IFERROR(B5+B5*$B$32,"")</f>
        <v/>
      </c>
      <c r="D5" s="10"/>
      <c r="E5" s="3"/>
      <c r="G5" s="19">
        <v>3.5</v>
      </c>
      <c r="H5" s="15" t="s">
        <v>28</v>
      </c>
      <c r="J5" s="4"/>
    </row>
    <row r="6" spans="1:15" x14ac:dyDescent="0.25">
      <c r="A6" t="s">
        <v>2</v>
      </c>
      <c r="B6" s="10"/>
      <c r="C6" s="3" t="str">
        <f>IFERROR(B6+B6*$B$32,"")</f>
        <v/>
      </c>
      <c r="D6" s="10"/>
      <c r="E6" s="3"/>
    </row>
    <row r="7" spans="1:15" x14ac:dyDescent="0.25">
      <c r="B7" s="3"/>
      <c r="C7" s="3"/>
      <c r="D7" s="3"/>
    </row>
    <row r="8" spans="1:15" x14ac:dyDescent="0.25">
      <c r="A8" s="29" t="s">
        <v>52</v>
      </c>
      <c r="B8" s="30">
        <f>kompensasjonskalkulator!H17</f>
        <v>0</v>
      </c>
      <c r="C8" s="2"/>
      <c r="I8">
        <f>40/100</f>
        <v>0.4</v>
      </c>
    </row>
    <row r="9" spans="1:15" x14ac:dyDescent="0.25">
      <c r="A9" s="22"/>
      <c r="C9" s="2"/>
      <c r="I9">
        <f>1-0.4</f>
        <v>0.6</v>
      </c>
    </row>
    <row r="10" spans="1:15" x14ac:dyDescent="0.25">
      <c r="A10" s="11" t="s">
        <v>21</v>
      </c>
      <c r="B10" s="10">
        <f>kompensasjonskalkulator!H20+kompensasjonskalkulator!H21</f>
        <v>0</v>
      </c>
      <c r="C10" s="2"/>
    </row>
    <row r="11" spans="1:15" x14ac:dyDescent="0.25">
      <c r="B11" s="3"/>
      <c r="C11" s="2"/>
      <c r="J11" s="15" t="s">
        <v>27</v>
      </c>
    </row>
    <row r="12" spans="1:15" ht="45" x14ac:dyDescent="0.25">
      <c r="B12" s="9" t="s">
        <v>12</v>
      </c>
      <c r="C12" s="9"/>
      <c r="D12" s="9" t="s">
        <v>16</v>
      </c>
      <c r="E12" s="1" t="s">
        <v>13</v>
      </c>
      <c r="F12" s="15" t="s">
        <v>29</v>
      </c>
      <c r="G12" s="15"/>
      <c r="H12" s="15"/>
      <c r="J12" s="16">
        <f>E22+H2</f>
        <v>0</v>
      </c>
      <c r="K12" s="15" t="s">
        <v>30</v>
      </c>
      <c r="L12" s="15"/>
      <c r="M12" s="15"/>
      <c r="N12" s="15"/>
      <c r="O12" s="15"/>
    </row>
    <row r="13" spans="1:15" x14ac:dyDescent="0.25">
      <c r="A13" t="s">
        <v>45</v>
      </c>
      <c r="B13" s="3" t="str">
        <f>IFERROR(IF((C4-D4)*$B$30&lt;0,0,(C4-D4)*$B$30),"")</f>
        <v/>
      </c>
      <c r="C13" s="3" t="e">
        <f>C4-D4</f>
        <v>#VALUE!</v>
      </c>
      <c r="D13" s="17" t="str">
        <f>IFERROR(IF($B$28&gt;(C4-D4)/C4,0,B13),"")</f>
        <v/>
      </c>
      <c r="E13" s="4" t="e">
        <f>D13-B8</f>
        <v>#VALUE!</v>
      </c>
      <c r="F13" s="18" t="str">
        <f>IF(D13=0,"Inntektsbortfallet er mindre enn 15 %","ok")</f>
        <v>ok</v>
      </c>
      <c r="G13" s="5"/>
      <c r="J13" s="15"/>
      <c r="K13" s="16" t="s">
        <v>31</v>
      </c>
      <c r="L13" s="15"/>
      <c r="M13" s="15"/>
      <c r="N13" s="15"/>
      <c r="O13" s="15"/>
    </row>
    <row r="14" spans="1:15" ht="18" customHeight="1" x14ac:dyDescent="0.25">
      <c r="A14" t="s">
        <v>10</v>
      </c>
      <c r="B14" s="3" t="str">
        <f>IFERROR(IF((C5-D5)*$B$30&lt;0,0,(C5-D5)*$B$30),"")</f>
        <v/>
      </c>
      <c r="C14" s="3" t="e">
        <f>C5-D5</f>
        <v>#VALUE!</v>
      </c>
      <c r="D14" s="17" t="str">
        <f>IFERROR(IF($B$28&gt;(C5-D5)/C5,0,B14),"")</f>
        <v/>
      </c>
      <c r="E14" s="4" t="str">
        <f>IFERROR(D14-D14*$B$33,"")</f>
        <v/>
      </c>
      <c r="F14" s="18" t="str">
        <f t="shared" ref="F14" si="0">IF(D14=0,"Inntektsbortfallet er mindre enn 15 %","ok")</f>
        <v>ok</v>
      </c>
      <c r="G14" s="5"/>
    </row>
    <row r="15" spans="1:15" x14ac:dyDescent="0.25">
      <c r="A15" t="s">
        <v>11</v>
      </c>
      <c r="B15" s="3" t="str">
        <f>IFERROR(IF((C6-D6)*$B$30&lt;0,0,(C6-D6)*$B$30),"")</f>
        <v/>
      </c>
      <c r="C15" s="3" t="e">
        <f>C6-D6</f>
        <v>#VALUE!</v>
      </c>
      <c r="D15" s="17" t="str">
        <f>IFERROR(IF($B$28&gt;(C6-D6)/C6,0,B15),"")</f>
        <v/>
      </c>
      <c r="E15" s="4" t="str">
        <f>IFERROR(D15-D15*$B$33,"")</f>
        <v/>
      </c>
      <c r="F15" s="18" t="str">
        <f>IF(D15=0,"Inntektsbortfallet er mindre enn 15 %","ok")</f>
        <v>ok</v>
      </c>
      <c r="G15" s="5"/>
    </row>
    <row r="16" spans="1:15" x14ac:dyDescent="0.25">
      <c r="A16" t="s">
        <v>14</v>
      </c>
      <c r="B16" s="2"/>
      <c r="C16" s="2"/>
      <c r="D16" s="2"/>
      <c r="E16" s="12" t="e">
        <f>SUM(E13:E15)</f>
        <v>#VALUE!</v>
      </c>
      <c r="F16" s="4"/>
      <c r="G16" s="5"/>
    </row>
    <row r="17" spans="1:7" x14ac:dyDescent="0.25">
      <c r="A17" t="s">
        <v>33</v>
      </c>
      <c r="B17" s="2"/>
      <c r="C17" s="2"/>
      <c r="D17" s="2"/>
      <c r="E17" s="12" t="e">
        <f>E16-B10</f>
        <v>#VALUE!</v>
      </c>
      <c r="F17" s="4"/>
      <c r="G17" s="5"/>
    </row>
    <row r="18" spans="1:7" x14ac:dyDescent="0.25">
      <c r="A18" t="s">
        <v>25</v>
      </c>
      <c r="B18" s="2"/>
      <c r="C18" s="2"/>
      <c r="D18" s="2"/>
      <c r="E18" s="12" t="e">
        <f>IF(E17&gt;B27,B27,E17)</f>
        <v>#VALUE!</v>
      </c>
      <c r="F18" s="4"/>
      <c r="G18" s="5"/>
    </row>
    <row r="19" spans="1:7" x14ac:dyDescent="0.25">
      <c r="A19" t="s">
        <v>17</v>
      </c>
      <c r="E19" s="12">
        <f>IF(H2&gt;=G3,0,IF(G2&lt;0,IF(E18=0,0,IF((E18+H2)&gt;G3,G4,(E18))),IF(E18=0,0,IF((E18+H2)&gt;G3,G4,(E18)))))</f>
        <v>0</v>
      </c>
      <c r="F19" s="5" t="e">
        <f>IF(E19&lt;E18,"Kompensasjonen er avkortet fordi kompensasjon pluss EBITDA for 15. mars til 30. juni 2020 ikke kan overstige EBITDA  for samme periode i 2019","")</f>
        <v>#VALUE!</v>
      </c>
      <c r="G19" s="5"/>
    </row>
    <row r="20" spans="1:7" x14ac:dyDescent="0.25">
      <c r="A20" t="s">
        <v>18</v>
      </c>
      <c r="E20" s="12">
        <f>IF(G4&lt;H2,0,IF(E19&gt;G4-H2,G4-H2,E19))</f>
        <v>0</v>
      </c>
      <c r="F20" s="5"/>
      <c r="G20" s="5"/>
    </row>
    <row r="21" spans="1:7" x14ac:dyDescent="0.25">
      <c r="A21" t="s">
        <v>34</v>
      </c>
      <c r="E21" s="13">
        <f>IF(E20=0,0,IF(E20&lt;B29,0,IF(E20&gt;B27,B27,IF(E20&gt;B29,E20,0))))</f>
        <v>0</v>
      </c>
      <c r="F21" s="3" t="e">
        <f>IF(E13=0,"Inntektsbortfallet er mindre enn 15 % og dermed ingen kompensasjon",IF(E20=0,"EBITDA 2020 overstiger EBITDA for samme periode i 2019 - ingen kompensasjon",IF(E21=0,"Kompensasjonen er mindre enn 25 000 kroner og dermed ingen utbetaling","")))</f>
        <v>#VALUE!</v>
      </c>
      <c r="G21" s="3"/>
    </row>
    <row r="22" spans="1:7" x14ac:dyDescent="0.25">
      <c r="A22" s="11"/>
      <c r="B22" s="11"/>
      <c r="C22" s="11"/>
      <c r="D22" s="11"/>
      <c r="E22" s="14"/>
      <c r="G22" s="4"/>
    </row>
    <row r="24" spans="1:7" x14ac:dyDescent="0.25">
      <c r="A24" t="s">
        <v>24</v>
      </c>
    </row>
    <row r="27" spans="1:7" x14ac:dyDescent="0.25">
      <c r="A27" t="s">
        <v>4</v>
      </c>
      <c r="B27" s="3">
        <v>15000000</v>
      </c>
      <c r="C27" s="2"/>
    </row>
    <row r="28" spans="1:7" x14ac:dyDescent="0.25">
      <c r="A28" t="s">
        <v>5</v>
      </c>
      <c r="B28" s="6">
        <v>0.15</v>
      </c>
      <c r="C28" s="2"/>
    </row>
    <row r="29" spans="1:7" x14ac:dyDescent="0.25">
      <c r="A29" t="s">
        <v>6</v>
      </c>
      <c r="B29" s="3">
        <v>20000</v>
      </c>
      <c r="C29" s="2"/>
    </row>
    <row r="30" spans="1:7" x14ac:dyDescent="0.25">
      <c r="A30" t="s">
        <v>7</v>
      </c>
      <c r="B30" s="2">
        <v>0.6</v>
      </c>
      <c r="C30" s="2"/>
    </row>
    <row r="31" spans="1:7" x14ac:dyDescent="0.25">
      <c r="B31" s="2"/>
      <c r="C31" s="2"/>
    </row>
    <row r="32" spans="1:7" x14ac:dyDescent="0.25">
      <c r="A32" s="1" t="s">
        <v>8</v>
      </c>
      <c r="B32" s="7" t="str">
        <f>IFERROR((D2+D3-(B2+B3))/(B2+B3),"")</f>
        <v/>
      </c>
      <c r="C32" s="2"/>
    </row>
    <row r="33" spans="1:3" x14ac:dyDescent="0.25">
      <c r="A33" s="1" t="s">
        <v>9</v>
      </c>
      <c r="B33" s="7" t="str">
        <f>IFERROR(1- (#REF!-#REF!)/#REF!,"")</f>
        <v/>
      </c>
      <c r="C33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9E4AF10D5E2B4BBC83891093A93D2B" ma:contentTypeVersion="12" ma:contentTypeDescription="Opprett et nytt dokument." ma:contentTypeScope="" ma:versionID="60b45dc049aa11195bdde31eb38954c2">
  <xsd:schema xmlns:xsd="http://www.w3.org/2001/XMLSchema" xmlns:xs="http://www.w3.org/2001/XMLSchema" xmlns:p="http://schemas.microsoft.com/office/2006/metadata/properties" xmlns:ns1="http://schemas.microsoft.com/sharepoint/v3" xmlns:ns3="2ec47510-22a0-4c3b-9f2a-b7157b60b66b" xmlns:ns4="4bb4e233-629f-439e-9262-c85eb9b57b45" targetNamespace="http://schemas.microsoft.com/office/2006/metadata/properties" ma:root="true" ma:fieldsID="1e57d1d64b607b8af04f48bae1d42f10" ns1:_="" ns3:_="" ns4:_="">
    <xsd:import namespace="http://schemas.microsoft.com/sharepoint/v3"/>
    <xsd:import namespace="2ec47510-22a0-4c3b-9f2a-b7157b60b66b"/>
    <xsd:import namespace="4bb4e233-629f-439e-9262-c85eb9b57b4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1:_ip_UnifiedCompliancePolicyProperties" minOccurs="0"/>
                <xsd:element ref="ns1:_ip_UnifiedCompliancePolicyUIAction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Egenskaper for samordnet samsvarspolicy" ma:description="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I-handling for samordnet samsvarspolicy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c47510-22a0-4c3b-9f2a-b7157b60b66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b4e233-629f-439e-9262-c85eb9b57b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84B41DB-6322-490E-9EB7-C2122AB016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90D93A-E17F-42B2-B81C-CCB53AE4DC3A}">
  <ds:schemaRefs>
    <ds:schemaRef ds:uri="http://purl.org/dc/dcmitype/"/>
    <ds:schemaRef ds:uri="http://schemas.microsoft.com/sharepoint/v3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4bb4e233-629f-439e-9262-c85eb9b57b45"/>
    <ds:schemaRef ds:uri="2ec47510-22a0-4c3b-9f2a-b7157b60b66b"/>
  </ds:schemaRefs>
</ds:datastoreItem>
</file>

<file path=customXml/itemProps3.xml><?xml version="1.0" encoding="utf-8"?>
<ds:datastoreItem xmlns:ds="http://schemas.openxmlformats.org/officeDocument/2006/customXml" ds:itemID="{FC934BFA-B70A-4CB4-BCC9-22578FCAC8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c47510-22a0-4c3b-9f2a-b7157b60b66b"/>
    <ds:schemaRef ds:uri="4bb4e233-629f-439e-9262-c85eb9b57b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E2BD83B-2A8D-44C7-AD14-72892FE4331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AGA innsparing</vt:lpstr>
      <vt:lpstr>kompensasjonskalkulator</vt:lpstr>
      <vt:lpstr>kompensasjonskalkulator intern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Tore Østeraas</dc:creator>
  <cp:lastModifiedBy>Lars Tore Kletvang</cp:lastModifiedBy>
  <dcterms:created xsi:type="dcterms:W3CDTF">2020-06-15T10:09:34Z</dcterms:created>
  <dcterms:modified xsi:type="dcterms:W3CDTF">2020-08-03T13:46:31Z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0x010100DF9E4AF10D5E2B4BBC83891093A93D2B</vt:lpwstr>
  </property>
</Properties>
</file>